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nergia.sharepoint.com/sites/UFT-UnidadFranjasdeTransmision/Documentos compartidos/UFT/2. EDF/1. EDF ENTRE RIOS - NUEVA PICHIRROPULLI/1. DOCUMENTOS/7. INFORMES/2. EAE/COMPLEMENTARIO/APENDICE_1/AT8-VALOR_SERVIDUMBRES/"/>
    </mc:Choice>
  </mc:AlternateContent>
  <xr:revisionPtr revIDLastSave="166" documentId="8_{738EA14A-56E4-489F-BE26-50415D1559DF}" xr6:coauthVersionLast="47" xr6:coauthVersionMax="47" xr10:uidLastSave="{ECEC51BC-B847-4998-9CEE-7F3B7A47D65C}"/>
  <bookViews>
    <workbookView xWindow="22932" yWindow="-108" windowWidth="23256" windowHeight="12456" xr2:uid="{00000000-000D-0000-FFFF-FFFF00000000}"/>
  </bookViews>
  <sheets>
    <sheet name="Resumen" sheetId="5" r:id="rId1"/>
    <sheet name="Longitud_FranjaPreferente" sheetId="2" r:id="rId2"/>
  </sheets>
  <definedNames>
    <definedName name="_xlnm.Database" localSheetId="1">Longitud_FranjaPreferente!$A$2:$D$13</definedName>
    <definedName name="_xlnm.Databas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E10" i="2" s="1"/>
  <c r="G10" i="2" s="1"/>
  <c r="H10" i="2" s="1"/>
  <c r="I10" i="2" s="1"/>
  <c r="C10" i="2"/>
  <c r="D9" i="2"/>
  <c r="D11" i="2" s="1"/>
  <c r="C9" i="2"/>
  <c r="E8" i="2"/>
  <c r="G8" i="2" s="1"/>
  <c r="H8" i="2" s="1"/>
  <c r="I8" i="2" s="1"/>
  <c r="C8" i="2"/>
  <c r="E7" i="2"/>
  <c r="G7" i="2" s="1"/>
  <c r="H7" i="2" s="1"/>
  <c r="I7" i="2" s="1"/>
  <c r="C7" i="2"/>
  <c r="E6" i="2"/>
  <c r="G6" i="2" s="1"/>
  <c r="H6" i="2" s="1"/>
  <c r="I6" i="2" s="1"/>
  <c r="C6" i="2"/>
  <c r="H5" i="2"/>
  <c r="I5" i="2" s="1"/>
  <c r="G5" i="2"/>
  <c r="E5" i="2"/>
  <c r="C5" i="2"/>
  <c r="G4" i="2"/>
  <c r="H4" i="2" s="1"/>
  <c r="I4" i="2" s="1"/>
  <c r="E4" i="2"/>
  <c r="C4" i="2"/>
  <c r="E3" i="2"/>
  <c r="G3" i="2" s="1"/>
  <c r="C3" i="2"/>
  <c r="H3" i="2" l="1"/>
  <c r="E9" i="2"/>
  <c r="G9" i="2" s="1"/>
  <c r="H9" i="2" s="1"/>
  <c r="I9" i="2" s="1"/>
  <c r="E11" i="2"/>
  <c r="H11" i="2" l="1"/>
  <c r="I3" i="2"/>
  <c r="I11" i="2" s="1"/>
  <c r="G11" i="2"/>
  <c r="C11" i="2" l="1"/>
  <c r="B11" i="2"/>
  <c r="M9" i="2" l="1"/>
  <c r="I12" i="2" l="1"/>
  <c r="C4" i="5" s="1"/>
  <c r="D4" i="5" s="1"/>
  <c r="I13" i="2"/>
  <c r="C5" i="5" l="1"/>
  <c r="D5" i="5" s="1"/>
</calcChain>
</file>

<file path=xl/sharedStrings.xml><?xml version="1.0" encoding="utf-8"?>
<sst xmlns="http://schemas.openxmlformats.org/spreadsheetml/2006/main" count="23" uniqueCount="19">
  <si>
    <t>Tramo</t>
  </si>
  <si>
    <t>Trazado Preferente</t>
  </si>
  <si>
    <t>Monto Indemnización (USD)</t>
  </si>
  <si>
    <t>Valor promedio Servidumbre (USD/Ha)</t>
  </si>
  <si>
    <t>Entre Ríos - Ciruelos</t>
  </si>
  <si>
    <t>Total</t>
  </si>
  <si>
    <t>N°</t>
  </si>
  <si>
    <t>Estimación (CLP/m2)</t>
  </si>
  <si>
    <t>Estimación (CLP/ha)</t>
  </si>
  <si>
    <t>Longitud Serv (km)</t>
  </si>
  <si>
    <t>Longitud Serv (m)</t>
  </si>
  <si>
    <t>Ancho Serv (m)</t>
  </si>
  <si>
    <t>Superficie Serv (m2)</t>
  </si>
  <si>
    <t>Superficie Serv (ha)</t>
  </si>
  <si>
    <t>Valor Indemnización Serv (CLP)</t>
  </si>
  <si>
    <t>CLP</t>
  </si>
  <si>
    <t>USD</t>
  </si>
  <si>
    <t>UF</t>
  </si>
  <si>
    <t>ER-DI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</si>
</sst>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$&quot;* #,##0_ ;_ &quot;$&quot;* \-#,##0_ ;_ &quot;$&quot;* &quot;-&quot;_ ;_ @_ "/>
    <numFmt numFmtId="41" formatCode="_ * #,##0_ ;_ * \-#,##0_ ;_ * &quot;-&quot;_ ;_ @_ "/>
    <numFmt numFmtId="164" formatCode="0.000"/>
    <numFmt numFmtId="165" formatCode="#,##0_ ;\-#,##0\ "/>
    <numFmt numFmtId="166" formatCode="0.00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10" xfId="0" applyBorder="1"/>
    <xf numFmtId="0" fontId="13" fillId="33" borderId="1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34" borderId="11" xfId="0" applyFont="1" applyFill="1" applyBorder="1"/>
    <xf numFmtId="0" fontId="16" fillId="34" borderId="13" xfId="0" applyFont="1" applyFill="1" applyBorder="1"/>
    <xf numFmtId="0" fontId="16" fillId="34" borderId="15" xfId="0" applyFont="1" applyFill="1" applyBorder="1"/>
    <xf numFmtId="16" fontId="16" fillId="0" borderId="0" xfId="0" applyNumberFormat="1" applyFont="1"/>
    <xf numFmtId="0" fontId="18" fillId="0" borderId="0" xfId="0" applyFont="1"/>
    <xf numFmtId="1" fontId="18" fillId="0" borderId="0" xfId="0" applyNumberFormat="1" applyFont="1"/>
    <xf numFmtId="164" fontId="18" fillId="0" borderId="0" xfId="0" applyNumberFormat="1" applyFont="1"/>
    <xf numFmtId="42" fontId="19" fillId="34" borderId="12" xfId="0" applyNumberFormat="1" applyFont="1" applyFill="1" applyBorder="1"/>
    <xf numFmtId="165" fontId="19" fillId="34" borderId="14" xfId="0" applyNumberFormat="1" applyFont="1" applyFill="1" applyBorder="1"/>
    <xf numFmtId="42" fontId="0" fillId="0" borderId="0" xfId="0" applyNumberFormat="1"/>
    <xf numFmtId="42" fontId="0" fillId="0" borderId="10" xfId="0" applyNumberFormat="1" applyBorder="1"/>
    <xf numFmtId="42" fontId="16" fillId="0" borderId="10" xfId="0" applyNumberFormat="1" applyFont="1" applyBorder="1"/>
    <xf numFmtId="1" fontId="20" fillId="33" borderId="16" xfId="0" applyNumberFormat="1" applyFont="1" applyFill="1" applyBorder="1" applyAlignment="1">
      <alignment horizontal="center" vertical="center" wrapText="1"/>
    </xf>
    <xf numFmtId="1" fontId="20" fillId="33" borderId="17" xfId="0" applyNumberFormat="1" applyFont="1" applyFill="1" applyBorder="1" applyAlignment="1">
      <alignment horizontal="center" vertical="center" wrapText="1"/>
    </xf>
    <xf numFmtId="164" fontId="20" fillId="33" borderId="17" xfId="0" applyNumberFormat="1" applyFont="1" applyFill="1" applyBorder="1" applyAlignment="1">
      <alignment horizontal="center" vertical="center" wrapText="1"/>
    </xf>
    <xf numFmtId="0" fontId="20" fillId="33" borderId="18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 wrapText="1"/>
    </xf>
    <xf numFmtId="0" fontId="16" fillId="0" borderId="10" xfId="0" applyFont="1" applyBorder="1"/>
    <xf numFmtId="166" fontId="0" fillId="0" borderId="0" xfId="43" applyNumberFormat="1" applyFont="1"/>
    <xf numFmtId="10" fontId="0" fillId="0" borderId="0" xfId="43" applyNumberFormat="1" applyFont="1"/>
    <xf numFmtId="3" fontId="0" fillId="0" borderId="10" xfId="0" applyNumberFormat="1" applyBorder="1"/>
    <xf numFmtId="3" fontId="16" fillId="0" borderId="10" xfId="0" applyNumberFormat="1" applyFont="1" applyBorder="1"/>
    <xf numFmtId="0" fontId="13" fillId="33" borderId="10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 vertical="center" wrapText="1"/>
    </xf>
    <xf numFmtId="1" fontId="21" fillId="0" borderId="10" xfId="0" applyNumberFormat="1" applyFont="1" applyBorder="1" applyAlignment="1">
      <alignment horizontal="center"/>
    </xf>
    <xf numFmtId="42" fontId="21" fillId="0" borderId="10" xfId="1" applyFont="1" applyFill="1" applyBorder="1"/>
    <xf numFmtId="2" fontId="21" fillId="0" borderId="10" xfId="0" applyNumberFormat="1" applyFont="1" applyBorder="1"/>
    <xf numFmtId="41" fontId="21" fillId="0" borderId="10" xfId="44" applyFont="1" applyFill="1" applyBorder="1"/>
    <xf numFmtId="0" fontId="21" fillId="0" borderId="10" xfId="0" applyFont="1" applyBorder="1"/>
    <xf numFmtId="42" fontId="22" fillId="0" borderId="10" xfId="0" applyNumberFormat="1" applyFont="1" applyBorder="1"/>
    <xf numFmtId="2" fontId="22" fillId="0" borderId="10" xfId="0" applyNumberFormat="1" applyFont="1" applyBorder="1"/>
    <xf numFmtId="1" fontId="22" fillId="0" borderId="10" xfId="0" applyNumberFormat="1" applyFont="1" applyBorder="1"/>
    <xf numFmtId="2" fontId="22" fillId="0" borderId="19" xfId="0" applyNumberFormat="1" applyFont="1" applyBorder="1"/>
    <xf numFmtId="14" fontId="16" fillId="0" borderId="0" xfId="0" applyNumberFormat="1" applyFont="1"/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[0]" xfId="44" builtinId="6"/>
    <cellStyle name="Moneda [0]" xfId="1" builtinId="7"/>
    <cellStyle name="Neutral" xfId="9" builtinId="28" customBuiltin="1"/>
    <cellStyle name="Normal" xfId="0" builtinId="0"/>
    <cellStyle name="Notas" xfId="16" builtinId="10" customBuiltin="1"/>
    <cellStyle name="Porcentaje" xfId="43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1BD7A-C728-4232-8742-97381C69354F}">
  <dimension ref="B2:E14"/>
  <sheetViews>
    <sheetView tabSelected="1" workbookViewId="0">
      <selection activeCell="D4" sqref="D4"/>
    </sheetView>
  </sheetViews>
  <sheetFormatPr baseColWidth="10" defaultColWidth="11.453125" defaultRowHeight="14.5" x14ac:dyDescent="0.35"/>
  <cols>
    <col min="2" max="2" width="21.7265625" bestFit="1" customWidth="1"/>
    <col min="3" max="3" width="20.453125" customWidth="1"/>
    <col min="4" max="4" width="19.26953125" customWidth="1"/>
  </cols>
  <sheetData>
    <row r="2" spans="2:5" x14ac:dyDescent="0.35">
      <c r="B2" s="30" t="s">
        <v>0</v>
      </c>
      <c r="C2" s="29" t="s">
        <v>1</v>
      </c>
      <c r="D2" s="29"/>
    </row>
    <row r="3" spans="2:5" ht="43.5" x14ac:dyDescent="0.35">
      <c r="B3" s="30"/>
      <c r="C3" s="4" t="s">
        <v>2</v>
      </c>
      <c r="D3" s="4" t="s">
        <v>3</v>
      </c>
      <c r="E3" s="23"/>
    </row>
    <row r="4" spans="2:5" x14ac:dyDescent="0.35">
      <c r="B4" s="3" t="s">
        <v>4</v>
      </c>
      <c r="C4" s="16">
        <f>+Longitud_FranjaPreferente!I12</f>
        <v>22359837.947144691</v>
      </c>
      <c r="D4" s="27">
        <f>(Resumen!C4)/(Longitud_FranjaPreferente!H11)</f>
        <v>37149.313412610893</v>
      </c>
    </row>
    <row r="5" spans="2:5" x14ac:dyDescent="0.35">
      <c r="B5" s="24" t="s">
        <v>5</v>
      </c>
      <c r="C5" s="17">
        <f>SUM(C4:C4)</f>
        <v>22359837.947144691</v>
      </c>
      <c r="D5" s="28">
        <f>(C5)/(Longitud_FranjaPreferente!H11)</f>
        <v>37149.313412610893</v>
      </c>
    </row>
    <row r="6" spans="2:5" x14ac:dyDescent="0.35">
      <c r="C6" s="15"/>
    </row>
    <row r="7" spans="2:5" x14ac:dyDescent="0.35">
      <c r="D7" s="1"/>
    </row>
    <row r="13" spans="2:5" x14ac:dyDescent="0.35">
      <c r="D13">
        <v>952.43</v>
      </c>
    </row>
    <row r="14" spans="2:5" x14ac:dyDescent="0.35">
      <c r="D14" s="5">
        <v>33359.360000000001</v>
      </c>
    </row>
  </sheetData>
  <mergeCells count="2">
    <mergeCell ref="C2:D2"/>
    <mergeCell ref="B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workbookViewId="0">
      <selection activeCell="N11" sqref="N11"/>
    </sheetView>
  </sheetViews>
  <sheetFormatPr baseColWidth="10" defaultColWidth="11.453125" defaultRowHeight="14.5" x14ac:dyDescent="0.35"/>
  <cols>
    <col min="1" max="1" width="7" style="1" customWidth="1"/>
    <col min="2" max="2" width="10.54296875" style="1" bestFit="1" customWidth="1"/>
    <col min="3" max="3" width="12" style="1" bestFit="1" customWidth="1"/>
    <col min="4" max="4" width="11.453125" style="2" customWidth="1"/>
    <col min="5" max="5" width="10.1796875" style="1" customWidth="1"/>
    <col min="9" max="9" width="16.7265625" bestFit="1" customWidth="1"/>
    <col min="10" max="10" width="4.7265625" bestFit="1" customWidth="1"/>
    <col min="11" max="11" width="10.08984375" bestFit="1" customWidth="1"/>
    <col min="13" max="13" width="21.7265625" bestFit="1" customWidth="1"/>
    <col min="14" max="14" width="20" customWidth="1"/>
    <col min="15" max="15" width="20.26953125" customWidth="1"/>
  </cols>
  <sheetData>
    <row r="1" spans="1:15" ht="15" thickBot="1" x14ac:dyDescent="0.4">
      <c r="A1" s="11" t="s">
        <v>18</v>
      </c>
      <c r="B1" s="11"/>
      <c r="C1" s="11"/>
      <c r="D1" s="12"/>
      <c r="E1" s="11"/>
      <c r="F1" s="10"/>
      <c r="G1" s="10"/>
      <c r="H1" s="10"/>
      <c r="I1" s="10"/>
    </row>
    <row r="2" spans="1:15" ht="26" x14ac:dyDescent="0.35">
      <c r="A2" s="18" t="s">
        <v>6</v>
      </c>
      <c r="B2" s="19" t="s">
        <v>7</v>
      </c>
      <c r="C2" s="19" t="s">
        <v>8</v>
      </c>
      <c r="D2" s="20" t="s">
        <v>9</v>
      </c>
      <c r="E2" s="19" t="s">
        <v>10</v>
      </c>
      <c r="F2" s="19" t="s">
        <v>11</v>
      </c>
      <c r="G2" s="19" t="s">
        <v>12</v>
      </c>
      <c r="H2" s="19" t="s">
        <v>13</v>
      </c>
      <c r="I2" s="21" t="s">
        <v>14</v>
      </c>
    </row>
    <row r="3" spans="1:15" x14ac:dyDescent="0.35">
      <c r="A3" s="31">
        <v>1</v>
      </c>
      <c r="B3" s="32">
        <v>4500</v>
      </c>
      <c r="C3" s="32">
        <f>B3*10000</f>
        <v>45000000</v>
      </c>
      <c r="D3" s="33">
        <v>7.9921956952600004</v>
      </c>
      <c r="E3" s="34">
        <f>D3*1000</f>
        <v>7992.1956952600003</v>
      </c>
      <c r="F3" s="35">
        <v>65</v>
      </c>
      <c r="G3" s="34">
        <f>F3*E3</f>
        <v>519492.72019190004</v>
      </c>
      <c r="H3" s="34">
        <f>G3/10000</f>
        <v>51.949272019190005</v>
      </c>
      <c r="I3" s="32">
        <f>H3*C3</f>
        <v>2337717240.8635502</v>
      </c>
    </row>
    <row r="4" spans="1:15" x14ac:dyDescent="0.35">
      <c r="A4" s="31">
        <v>2</v>
      </c>
      <c r="B4" s="32">
        <v>7500</v>
      </c>
      <c r="C4" s="32">
        <f t="shared" ref="C4:C10" si="0">B4*10000</f>
        <v>75000000</v>
      </c>
      <c r="D4" s="33">
        <v>2.5217448561000002</v>
      </c>
      <c r="E4" s="34">
        <f t="shared" ref="E4:E9" si="1">D4*1000</f>
        <v>2521.7448561000001</v>
      </c>
      <c r="F4" s="35">
        <v>65</v>
      </c>
      <c r="G4" s="34">
        <f t="shared" ref="G4:G10" si="2">F4*E4</f>
        <v>163913.41564650001</v>
      </c>
      <c r="H4" s="34">
        <f t="shared" ref="H4:H10" si="3">G4/10000</f>
        <v>16.391341564650002</v>
      </c>
      <c r="I4" s="32">
        <f t="shared" ref="I4:I10" si="4">H4*C4</f>
        <v>1229350617.3487501</v>
      </c>
    </row>
    <row r="5" spans="1:15" x14ac:dyDescent="0.35">
      <c r="A5" s="31">
        <v>3</v>
      </c>
      <c r="B5" s="32">
        <v>3500</v>
      </c>
      <c r="C5" s="32">
        <f t="shared" si="0"/>
        <v>35000000</v>
      </c>
      <c r="D5" s="33">
        <v>4.7129189818499997</v>
      </c>
      <c r="E5" s="34">
        <f t="shared" si="1"/>
        <v>4712.9189818499999</v>
      </c>
      <c r="F5" s="35">
        <v>65</v>
      </c>
      <c r="G5" s="34">
        <f t="shared" si="2"/>
        <v>306339.73382024997</v>
      </c>
      <c r="H5" s="34">
        <f t="shared" si="3"/>
        <v>30.633973382024998</v>
      </c>
      <c r="I5" s="32">
        <f t="shared" si="4"/>
        <v>1072189068.3708749</v>
      </c>
    </row>
    <row r="6" spans="1:15" x14ac:dyDescent="0.35">
      <c r="A6" s="31">
        <v>4</v>
      </c>
      <c r="B6" s="32">
        <v>8000</v>
      </c>
      <c r="C6" s="32">
        <f t="shared" si="0"/>
        <v>80000000</v>
      </c>
      <c r="D6" s="33">
        <v>0.85032320593099997</v>
      </c>
      <c r="E6" s="34">
        <f t="shared" si="1"/>
        <v>850.32320593099996</v>
      </c>
      <c r="F6" s="35">
        <v>65</v>
      </c>
      <c r="G6" s="34">
        <f t="shared" si="2"/>
        <v>55271.008385515001</v>
      </c>
      <c r="H6" s="34">
        <f t="shared" si="3"/>
        <v>5.5271008385515001</v>
      </c>
      <c r="I6" s="32">
        <f t="shared" si="4"/>
        <v>442168067.08412004</v>
      </c>
    </row>
    <row r="7" spans="1:15" x14ac:dyDescent="0.35">
      <c r="A7" s="31">
        <v>8</v>
      </c>
      <c r="B7" s="32">
        <v>3000</v>
      </c>
      <c r="C7" s="32">
        <f t="shared" si="0"/>
        <v>30000000</v>
      </c>
      <c r="D7" s="33">
        <v>26.138858615699998</v>
      </c>
      <c r="E7" s="34">
        <f t="shared" si="1"/>
        <v>26138.858615699999</v>
      </c>
      <c r="F7" s="35">
        <v>65</v>
      </c>
      <c r="G7" s="34">
        <f t="shared" si="2"/>
        <v>1699025.8100204999</v>
      </c>
      <c r="H7" s="34">
        <f t="shared" si="3"/>
        <v>169.90258100205</v>
      </c>
      <c r="I7" s="32">
        <f t="shared" si="4"/>
        <v>5097077430.0614996</v>
      </c>
    </row>
    <row r="8" spans="1:15" x14ac:dyDescent="0.35">
      <c r="A8" s="31">
        <v>9</v>
      </c>
      <c r="B8" s="32">
        <v>3500</v>
      </c>
      <c r="C8" s="32">
        <f t="shared" si="0"/>
        <v>35000000</v>
      </c>
      <c r="D8" s="33">
        <v>7.87537209087</v>
      </c>
      <c r="E8" s="34">
        <f t="shared" si="1"/>
        <v>7875.3720908699997</v>
      </c>
      <c r="F8" s="35">
        <v>65</v>
      </c>
      <c r="G8" s="34">
        <f t="shared" si="2"/>
        <v>511899.18590654997</v>
      </c>
      <c r="H8" s="34">
        <f t="shared" si="3"/>
        <v>51.189918590654997</v>
      </c>
      <c r="I8" s="32">
        <f t="shared" si="4"/>
        <v>1791647150.672925</v>
      </c>
      <c r="N8">
        <v>135.32</v>
      </c>
    </row>
    <row r="9" spans="1:15" x14ac:dyDescent="0.35">
      <c r="A9" s="31">
        <v>8</v>
      </c>
      <c r="B9" s="32">
        <v>3000</v>
      </c>
      <c r="C9" s="32">
        <f t="shared" si="0"/>
        <v>30000000</v>
      </c>
      <c r="D9" s="33">
        <f>26.5514186535</f>
        <v>26.551418653500001</v>
      </c>
      <c r="E9" s="34">
        <f t="shared" si="1"/>
        <v>26551.418653500001</v>
      </c>
      <c r="F9" s="35">
        <v>65</v>
      </c>
      <c r="G9" s="34">
        <f t="shared" si="2"/>
        <v>1725842.2124775001</v>
      </c>
      <c r="H9" s="34">
        <f t="shared" si="3"/>
        <v>172.58422124775001</v>
      </c>
      <c r="I9" s="32">
        <f t="shared" si="4"/>
        <v>5177526637.4324999</v>
      </c>
      <c r="M9" s="22">
        <f>D11-N9</f>
        <v>-18.521382346308997</v>
      </c>
      <c r="N9">
        <v>111.12</v>
      </c>
    </row>
    <row r="10" spans="1:15" ht="15" thickBot="1" x14ac:dyDescent="0.4">
      <c r="A10" s="31">
        <v>13</v>
      </c>
      <c r="B10" s="32">
        <v>4000</v>
      </c>
      <c r="C10" s="32">
        <f t="shared" si="0"/>
        <v>40000000</v>
      </c>
      <c r="D10" s="33">
        <f>6.79578555448+9.16</f>
        <v>15.95578555448</v>
      </c>
      <c r="E10" s="34">
        <f>D10*1000</f>
        <v>15955.78555448</v>
      </c>
      <c r="F10" s="35">
        <v>65</v>
      </c>
      <c r="G10" s="34">
        <f t="shared" si="2"/>
        <v>1037126.0610412001</v>
      </c>
      <c r="H10" s="34">
        <f t="shared" si="3"/>
        <v>103.71260610412001</v>
      </c>
      <c r="I10" s="32">
        <f t="shared" si="4"/>
        <v>4148504244.1648006</v>
      </c>
      <c r="O10" s="1"/>
    </row>
    <row r="11" spans="1:15" x14ac:dyDescent="0.35">
      <c r="A11" s="36" t="s">
        <v>5</v>
      </c>
      <c r="B11" s="36">
        <f>I11/G11</f>
        <v>3538.2120573572993</v>
      </c>
      <c r="C11" s="36">
        <f>I11/H11</f>
        <v>35382120.573572986</v>
      </c>
      <c r="D11" s="37">
        <f>SUM(D3:D10)</f>
        <v>92.598617653691008</v>
      </c>
      <c r="E11" s="37">
        <f>SUM(E3:E10)</f>
        <v>92598.617653690992</v>
      </c>
      <c r="F11" s="37">
        <v>65</v>
      </c>
      <c r="G11" s="38">
        <f>SUM(G3:G10)</f>
        <v>6018910.1474899147</v>
      </c>
      <c r="H11" s="39">
        <f>SUM(H3:H10)</f>
        <v>601.89101474899155</v>
      </c>
      <c r="I11" s="36">
        <f>SUM(I3:I10)</f>
        <v>21296180455.999016</v>
      </c>
      <c r="J11" s="6" t="s">
        <v>15</v>
      </c>
      <c r="K11" s="40">
        <v>44767</v>
      </c>
      <c r="O11" s="1"/>
    </row>
    <row r="12" spans="1:15" x14ac:dyDescent="0.35">
      <c r="A12" s="10"/>
      <c r="B12" s="10"/>
      <c r="C12" s="10"/>
      <c r="D12" s="10"/>
      <c r="E12" s="10"/>
      <c r="F12" s="10"/>
      <c r="G12" s="10"/>
      <c r="H12" s="10"/>
      <c r="I12" s="13">
        <f>I11/$K$29</f>
        <v>22359837.947144691</v>
      </c>
      <c r="J12" s="7" t="s">
        <v>16</v>
      </c>
      <c r="K12">
        <v>952.43</v>
      </c>
    </row>
    <row r="13" spans="1:15" ht="15" thickBot="1" x14ac:dyDescent="0.4">
      <c r="A13" s="10"/>
      <c r="B13" s="10"/>
      <c r="C13" s="10"/>
      <c r="D13" s="10"/>
      <c r="E13" s="10"/>
      <c r="F13" s="10"/>
      <c r="G13" s="10"/>
      <c r="H13" s="10"/>
      <c r="I13" s="14">
        <f>I11/$K$30</f>
        <v>638386.96114071179</v>
      </c>
      <c r="J13" s="8" t="s">
        <v>17</v>
      </c>
      <c r="K13" s="5">
        <v>33359.360000000001</v>
      </c>
    </row>
    <row r="14" spans="1:15" x14ac:dyDescent="0.35">
      <c r="N14" s="22"/>
      <c r="O14" s="25"/>
    </row>
    <row r="16" spans="1:15" x14ac:dyDescent="0.35">
      <c r="O16" s="26"/>
    </row>
    <row r="17" spans="10:15" x14ac:dyDescent="0.35">
      <c r="O17" s="26"/>
    </row>
    <row r="27" spans="10:15" ht="15" thickBot="1" x14ac:dyDescent="0.4"/>
    <row r="28" spans="10:15" x14ac:dyDescent="0.35">
      <c r="J28" s="6" t="s">
        <v>15</v>
      </c>
      <c r="K28" s="9">
        <v>44815</v>
      </c>
    </row>
    <row r="29" spans="10:15" x14ac:dyDescent="0.35">
      <c r="J29" s="7" t="s">
        <v>16</v>
      </c>
      <c r="K29">
        <v>952.43</v>
      </c>
    </row>
    <row r="30" spans="10:15" ht="15" thickBot="1" x14ac:dyDescent="0.4">
      <c r="J30" s="8" t="s">
        <v>17</v>
      </c>
      <c r="K30" s="5">
        <v>33359.360000000001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fcc16c7-77aa-4b2d-a690-2cced8490564">
      <Terms xmlns="http://schemas.microsoft.com/office/infopath/2007/PartnerControls"/>
    </lcf76f155ced4ddcb4097134ff3c332f>
    <TaxCatchAll xmlns="8d23c721-c0f1-46c6-9e08-26ede825a1e8" xsi:nil="true"/>
    <SharedWithUsers xmlns="8d23c721-c0f1-46c6-9e08-26ede825a1e8">
      <UserInfo>
        <DisplayName/>
        <AccountId xsi:nil="true"/>
        <AccountType/>
      </UserInfo>
    </SharedWithUsers>
    <MediaLengthInSeconds xmlns="7fcc16c7-77aa-4b2d-a690-2cced84905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9F09BB187931C498856A48C6377F517" ma:contentTypeVersion="16" ma:contentTypeDescription="Crear nuevo documento." ma:contentTypeScope="" ma:versionID="79c4080de9a28c76b76684c8a7fab225">
  <xsd:schema xmlns:xsd="http://www.w3.org/2001/XMLSchema" xmlns:xs="http://www.w3.org/2001/XMLSchema" xmlns:p="http://schemas.microsoft.com/office/2006/metadata/properties" xmlns:ns2="7fcc16c7-77aa-4b2d-a690-2cced8490564" xmlns:ns3="8d23c721-c0f1-46c6-9e08-26ede825a1e8" targetNamespace="http://schemas.microsoft.com/office/2006/metadata/properties" ma:root="true" ma:fieldsID="4d58328f3a1d0a764c5ac2e858d900bf" ns2:_="" ns3:_="">
    <xsd:import namespace="7fcc16c7-77aa-4b2d-a690-2cced8490564"/>
    <xsd:import namespace="8d23c721-c0f1-46c6-9e08-26ede825a1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cc16c7-77aa-4b2d-a690-2cced8490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3c6228b1-e9fb-4687-ab0c-800c334911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23c721-c0f1-46c6-9e08-26ede825a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0046ff41-8295-4a3e-bf9a-4529202729e6}" ma:internalName="TaxCatchAll" ma:showField="CatchAllData" ma:web="8d23c721-c0f1-46c6-9e08-26ede825a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C8681F-0EDE-48AB-80D0-82B4E231A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F1538-DED3-4067-A1A9-100A3E15F8B3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7fcc16c7-77aa-4b2d-a690-2cced8490564"/>
    <ds:schemaRef ds:uri="8d23c721-c0f1-46c6-9e08-26ede825a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73E984E-D5FF-434E-B542-89B1F5EA1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cc16c7-77aa-4b2d-a690-2cced8490564"/>
    <ds:schemaRef ds:uri="8d23c721-c0f1-46c6-9e08-26ede825a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Resumen</vt:lpstr>
      <vt:lpstr>Longitud_FranjaPreferente</vt:lpstr>
      <vt:lpstr>Longitud_FranjaPreferente!BaseDeDatos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Romero Ramírez</dc:creator>
  <cp:keywords/>
  <dc:description/>
  <cp:lastModifiedBy>Gabriel Soublette Castro</cp:lastModifiedBy>
  <cp:revision/>
  <dcterms:created xsi:type="dcterms:W3CDTF">2022-07-22T22:39:27Z</dcterms:created>
  <dcterms:modified xsi:type="dcterms:W3CDTF">2025-10-17T16:31:06Z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0x01010069F09BB187931C498856A48C6377F517</vt:lpwstr>
  </property>
  <property fmtid="{D5CDD505-2E9C-101B-9397-08002B2CF9AE}" pid="3" name="MediaServiceImageTags">
    <vt:lpwstr/>
  </property>
  <property fmtid="{D5CDD505-2E9C-101B-9397-08002B2CF9AE}" pid="4" name="Order">
    <vt:r8>4122400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